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showHorizontalScroll="0" showVerticalScroll="0" showSheetTabs="0" xWindow="2850" yWindow="840" windowWidth="21420" windowHeight="15255" tabRatio="574"/>
  </bookViews>
  <sheets>
    <sheet name="Kalkulation 2017 Großbehälter" sheetId="18" r:id="rId1"/>
  </sheets>
  <definedNames>
    <definedName name="_xlnm.Print_Area" localSheetId="0">'Kalkulation 2017 Großbehälter'!$A$1:$K$28</definedName>
    <definedName name="mags">#REF!</definedName>
    <definedName name="mags_Gesamtvolumen" localSheetId="0">'Kalkulation 2017 Großbehälter'!$D$12</definedName>
    <definedName name="mags_Gesamtvolumen">#REF!</definedName>
    <definedName name="magsgesamtvol" localSheetId="0">'Kalkulation 2017 Großbehälter'!$D$24</definedName>
    <definedName name="magsgesamtvolumen2" localSheetId="0">#REF!</definedName>
    <definedName name="magsgesamtvolumen2">#REF!</definedName>
    <definedName name="x">#REF!</definedName>
    <definedName name="y">#REF!</definedName>
    <definedName name="zz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8"/>
  <c r="D10" l="1"/>
  <c r="D12" s="1"/>
  <c r="J25"/>
  <c r="J8"/>
  <c r="D18" l="1"/>
  <c r="D23" l="1"/>
  <c r="E18"/>
  <c r="E23" s="1"/>
  <c r="F18" l="1"/>
  <c r="F23" s="1"/>
  <c r="G18" l="1"/>
  <c r="G23" s="1"/>
  <c r="H18" l="1"/>
  <c r="H23" s="1"/>
  <c r="J18" l="1"/>
  <c r="H21" s="1"/>
  <c r="J23" s="1"/>
  <c r="J27" l="1"/>
</calcChain>
</file>

<file path=xl/sharedStrings.xml><?xml version="1.0" encoding="utf-8"?>
<sst xmlns="http://schemas.openxmlformats.org/spreadsheetml/2006/main" count="24" uniqueCount="24">
  <si>
    <t>ja</t>
  </si>
  <si>
    <t>Abfallgroßbehälter</t>
  </si>
  <si>
    <r>
      <t xml:space="preserve">Sollen (zukünftig) im Haus Bio-Tonne 
genutzt werden? </t>
    </r>
    <r>
      <rPr>
        <b/>
        <sz val="22"/>
        <color theme="1"/>
        <rFont val="Verdana"/>
        <family val="2"/>
      </rPr>
      <t>(ja/nein)</t>
    </r>
  </si>
  <si>
    <t xml:space="preserve">Standard-Rolltonnen </t>
  </si>
  <si>
    <t>Kalkulationsbasis: 
Abfallgebührensatzung 2019 
§ 4 Abs. 1 
(ohne Eigenkompostierung)</t>
  </si>
  <si>
    <t>Aufteilung auf Abfallbehälter</t>
  </si>
  <si>
    <t>Leistungsgebühr 
(= Kosten Abfallbehälter)</t>
  </si>
  <si>
    <r>
      <rPr>
        <b/>
        <sz val="22"/>
        <color theme="1"/>
        <rFont val="Verdana"/>
        <family val="2"/>
      </rPr>
      <t>mags AöR</t>
    </r>
    <r>
      <rPr>
        <sz val="22"/>
        <color theme="1"/>
        <rFont val="Verdana"/>
        <family val="2"/>
      </rPr>
      <t xml:space="preserve"> verlangt für jeden Haushalte eine Grundgebühr von:</t>
    </r>
  </si>
  <si>
    <t>Grundgebühr für alle Haushalte im Objekt</t>
  </si>
  <si>
    <t>Abfallentsorgungsgebühren (Grundgebühr + Leistungsgebühr) ab 01.01.2019</t>
  </si>
  <si>
    <r>
      <rPr>
        <sz val="24"/>
        <color theme="1"/>
        <rFont val="Verdana"/>
        <family val="2"/>
      </rPr>
      <t>Die Gebühren für das Entleeren von Abfallgroßbehältern mit den Fassungsvermögen von 4.000 und 7.000 Liter werden pro Entleerung abgerechnet.</t>
    </r>
    <r>
      <rPr>
        <b/>
        <sz val="24"/>
        <color theme="1"/>
        <rFont val="Verdana"/>
        <family val="2"/>
      </rPr>
      <t xml:space="preserve"> 
Daher ist dieser Müll-Kalkulator darauf nicht anwendbar.</t>
    </r>
  </si>
  <si>
    <t>wohnen durchschnittlich pro Haushalt 
in Ihrem Haus</t>
  </si>
  <si>
    <t xml:space="preserve">Personen wohnen in </t>
  </si>
  <si>
    <t>Haushalten</t>
  </si>
  <si>
    <r>
      <rPr>
        <b/>
        <sz val="22"/>
        <color theme="1"/>
        <rFont val="Verdana"/>
        <family val="2"/>
      </rPr>
      <t>mags AöR</t>
    </r>
    <r>
      <rPr>
        <sz val="22"/>
        <color theme="1"/>
        <rFont val="Verdana"/>
        <family val="2"/>
      </rPr>
      <t xml:space="preserve"> schreibt Ihnen dieses 
Mindestvolumen für Restmüll vor:</t>
    </r>
  </si>
  <si>
    <r>
      <rPr>
        <b/>
        <sz val="22"/>
        <color theme="1"/>
        <rFont val="Verdana"/>
        <family val="2"/>
      </rPr>
      <t>mags AöR</t>
    </r>
    <r>
      <rPr>
        <sz val="22"/>
        <color theme="1"/>
        <rFont val="Verdana"/>
        <family val="2"/>
      </rPr>
      <t xml:space="preserve"> schreibt Ihnen vor, dieses Gesamtvolumen im Haus vorzuhalten:</t>
    </r>
  </si>
  <si>
    <r>
      <t xml:space="preserve">HINWEIS: Falls </t>
    </r>
    <r>
      <rPr>
        <b/>
        <sz val="22"/>
        <color theme="1"/>
        <rFont val="Verdana"/>
        <family val="2"/>
      </rPr>
      <t>Abfallgroßbehälter</t>
    </r>
    <r>
      <rPr>
        <sz val="22"/>
        <color theme="1"/>
        <rFont val="Verdana"/>
        <family val="2"/>
      </rPr>
      <t xml:space="preserve"> wöchentlich geleert werden, ist 
die Anzahl zu verdoppeln.</t>
    </r>
  </si>
  <si>
    <r>
      <t xml:space="preserve">Ziel dieser Behälterberechnung ist eine näherungsweise </t>
    </r>
    <r>
      <rPr>
        <b/>
        <sz val="28"/>
        <color theme="1"/>
        <rFont val="Verdana"/>
        <family val="2"/>
      </rPr>
      <t>Kosten</t>
    </r>
    <r>
      <rPr>
        <sz val="28"/>
        <color theme="1"/>
        <rFont val="Verdana"/>
        <family val="2"/>
      </rPr>
      <t>optimierung und nicht 
Stellplatz- oder Handlingoptimierung. 
So kann beispielsweise im Ergebnis eine andere "Volumenaufteilung" in Betracht 
kommen bzw. von der mags AöR (ggf. mit Tonnenmarkierung) vorgegeben werden.</t>
    </r>
  </si>
  <si>
    <r>
      <t xml:space="preserve">Bei "Mehrvolumen" erhält eine der Rolltonnen eine Außenmarkierung, durch die das </t>
    </r>
    <r>
      <rPr>
        <b/>
        <sz val="26"/>
        <color theme="1"/>
        <rFont val="Verdana"/>
        <family val="2"/>
      </rPr>
      <t>zulässige</t>
    </r>
    <r>
      <rPr>
        <sz val="26"/>
        <color theme="1"/>
        <rFont val="Verdana"/>
        <family val="2"/>
      </rPr>
      <t xml:space="preserve"> Restmüllvolumen begrenzt werden soll.
</t>
    </r>
    <r>
      <rPr>
        <b/>
        <sz val="26"/>
        <color rgb="FFFF0000"/>
        <rFont val="Verdana"/>
        <family val="2"/>
      </rPr>
      <t>Bei der Gesamt-Leistungsgebühr wurden 
die Kosten für "Mehrvolumen" in Abzug gebracht:</t>
    </r>
  </si>
  <si>
    <t>Ein Service der Interessengemeinschaft Gebührenzahler Mönchengladbach - IGGMG  •  Telefon: 0178 - 54 49 227  •  kontakt@iggmg.de</t>
  </si>
  <si>
    <r>
      <t xml:space="preserve">Bitte tragen Sie die Daten Ihres Hauses in die </t>
    </r>
    <r>
      <rPr>
        <b/>
        <sz val="26"/>
        <color theme="1"/>
        <rFont val="Verdana"/>
        <family val="2"/>
      </rPr>
      <t>grauen Zellen</t>
    </r>
    <r>
      <rPr>
        <sz val="26"/>
        <color theme="1"/>
        <rFont val="Verdana"/>
        <family val="2"/>
      </rPr>
      <t xml:space="preserve"> ein, um ermitteln zu lassen, was die Abfallentsorgung ab dem </t>
    </r>
    <r>
      <rPr>
        <b/>
        <sz val="26"/>
        <color theme="1"/>
        <rFont val="Verdana"/>
        <family val="2"/>
      </rPr>
      <t>1. Januar 2019</t>
    </r>
    <r>
      <rPr>
        <sz val="26"/>
        <color theme="1"/>
        <rFont val="Verdana"/>
        <family val="2"/>
      </rPr>
      <t xml:space="preserve"> für Ihr Haus kostet.</t>
    </r>
  </si>
  <si>
    <t>Müll-Kalkulator Mönchengladbach 2019</t>
  </si>
  <si>
    <t>"Mehr-Volumen"</t>
  </si>
  <si>
    <t>© Mit freundlichen Genehmigung aus der 
BürgerZeitung Mönchengladbach übernommen</t>
  </si>
</sst>
</file>

<file path=xl/styles.xml><?xml version="1.0" encoding="utf-8"?>
<styleSheet xmlns="http://schemas.openxmlformats.org/spreadsheetml/2006/main">
  <numFmts count="12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iter&quot;"/>
    <numFmt numFmtId="165" formatCode="#,##0_ ;[Red]\-#,##0\ "/>
    <numFmt numFmtId="166" formatCode="#,##0.00\ &quot;€&quot;"/>
    <numFmt numFmtId="167" formatCode="0.00\ &quot;€ pro Liter&quot;"/>
    <numFmt numFmtId="168" formatCode="0\ &quot;Liter pro Person pro Woche&quot;"/>
    <numFmt numFmtId="169" formatCode="0\ &quot;Liter&quot;"/>
    <numFmt numFmtId="170" formatCode="#,##0\ &quot;Liter&quot;;[Red]\-#,##0&quot; Liter&quot;"/>
    <numFmt numFmtId="171" formatCode="#,##0.00000\ &quot;€&quot;"/>
    <numFmt numFmtId="172" formatCode="0.00\ &quot;Personen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28"/>
      <color theme="1"/>
      <name val="Verdana"/>
      <family val="2"/>
    </font>
    <font>
      <b/>
      <sz val="28"/>
      <color theme="1"/>
      <name val="Verdana"/>
      <family val="2"/>
    </font>
    <font>
      <b/>
      <sz val="22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Verdana"/>
      <family val="2"/>
    </font>
    <font>
      <sz val="24"/>
      <color theme="1"/>
      <name val="Verdana"/>
      <family val="2"/>
    </font>
    <font>
      <b/>
      <sz val="24"/>
      <color theme="1"/>
      <name val="Verdana"/>
      <family val="2"/>
    </font>
    <font>
      <b/>
      <sz val="14"/>
      <color theme="1"/>
      <name val="Verdana"/>
      <family val="2"/>
    </font>
    <font>
      <sz val="22"/>
      <color theme="1"/>
      <name val="Verdana"/>
      <family val="2"/>
    </font>
    <font>
      <b/>
      <sz val="16"/>
      <color theme="1"/>
      <name val="Verdana"/>
      <family val="2"/>
    </font>
    <font>
      <b/>
      <i/>
      <sz val="14"/>
      <color theme="1"/>
      <name val="Verdana"/>
      <family val="2"/>
    </font>
    <font>
      <sz val="26"/>
      <color theme="1"/>
      <name val="Verdana"/>
      <family val="2"/>
    </font>
    <font>
      <b/>
      <sz val="26"/>
      <color theme="1"/>
      <name val="Verdana"/>
      <family val="2"/>
    </font>
    <font>
      <b/>
      <sz val="36"/>
      <color theme="1"/>
      <name val="Verdana"/>
      <family val="2"/>
    </font>
    <font>
      <sz val="36"/>
      <color theme="0"/>
      <name val="Verdana"/>
      <family val="2"/>
    </font>
    <font>
      <sz val="24"/>
      <color theme="0"/>
      <name val="Verdana"/>
      <family val="2"/>
    </font>
    <font>
      <b/>
      <sz val="24"/>
      <name val="Verdana"/>
      <family val="2"/>
    </font>
    <font>
      <b/>
      <sz val="36"/>
      <name val="Verdana"/>
      <family val="2"/>
    </font>
    <font>
      <b/>
      <sz val="26"/>
      <color rgb="FFFF0000"/>
      <name val="Verdana"/>
      <family val="2"/>
    </font>
    <font>
      <b/>
      <sz val="36"/>
      <color rgb="FFFF0000"/>
      <name val="Verdana"/>
      <family val="2"/>
    </font>
    <font>
      <b/>
      <sz val="72"/>
      <color theme="1"/>
      <name val="Verdana"/>
      <family val="2"/>
    </font>
    <font>
      <sz val="30"/>
      <color theme="1"/>
      <name val="Verdana"/>
      <family val="2"/>
    </font>
    <font>
      <b/>
      <sz val="30"/>
      <color rgb="FFFF0000"/>
      <name val="Verdana"/>
      <family val="2"/>
    </font>
    <font>
      <u/>
      <sz val="11"/>
      <color theme="10"/>
      <name val="Calibri"/>
      <family val="2"/>
    </font>
    <font>
      <b/>
      <u/>
      <sz val="28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8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65" fontId="9" fillId="2" borderId="18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 wrapText="1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8" fontId="9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9" fontId="9" fillId="0" borderId="16" xfId="0" applyNumberFormat="1" applyFont="1" applyBorder="1" applyAlignment="1">
      <alignment horizontal="center" vertical="center"/>
    </xf>
    <xf numFmtId="169" fontId="9" fillId="0" borderId="6" xfId="0" applyNumberFormat="1" applyFont="1" applyBorder="1" applyAlignment="1">
      <alignment horizontal="center" vertical="center"/>
    </xf>
    <xf numFmtId="169" fontId="9" fillId="0" borderId="9" xfId="0" applyNumberFormat="1" applyFont="1" applyBorder="1" applyAlignment="1">
      <alignment horizontal="center" vertical="center"/>
    </xf>
    <xf numFmtId="166" fontId="8" fillId="0" borderId="2" xfId="1" applyNumberFormat="1" applyFont="1" applyBorder="1" applyAlignment="1">
      <alignment horizontal="center" vertical="center"/>
    </xf>
    <xf numFmtId="166" fontId="8" fillId="0" borderId="4" xfId="1" applyNumberFormat="1" applyFont="1" applyBorder="1" applyAlignment="1">
      <alignment horizontal="center" vertical="center"/>
    </xf>
    <xf numFmtId="166" fontId="8" fillId="0" borderId="3" xfId="1" applyNumberFormat="1" applyFont="1" applyBorder="1" applyAlignment="1">
      <alignment horizontal="center" vertical="center"/>
    </xf>
    <xf numFmtId="8" fontId="9" fillId="0" borderId="0" xfId="0" applyNumberFormat="1" applyFont="1" applyFill="1" applyBorder="1" applyAlignment="1" applyProtection="1">
      <alignment horizontal="left" vertical="center"/>
    </xf>
    <xf numFmtId="1" fontId="8" fillId="0" borderId="15" xfId="1" applyNumberFormat="1" applyFont="1" applyFill="1" applyBorder="1" applyAlignment="1">
      <alignment horizontal="center" vertical="center"/>
    </xf>
    <xf numFmtId="1" fontId="8" fillId="0" borderId="7" xfId="1" applyNumberFormat="1" applyFont="1" applyFill="1" applyBorder="1" applyAlignment="1">
      <alignment horizontal="center" vertical="center"/>
    </xf>
    <xf numFmtId="8" fontId="4" fillId="0" borderId="0" xfId="0" applyNumberFormat="1" applyFont="1" applyFill="1" applyBorder="1" applyAlignment="1" applyProtection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8" fontId="3" fillId="0" borderId="0" xfId="0" applyNumberFormat="1" applyFont="1" applyFill="1" applyBorder="1" applyAlignment="1" applyProtection="1">
      <alignment horizontal="center" vertical="center"/>
    </xf>
    <xf numFmtId="8" fontId="17" fillId="0" borderId="0" xfId="0" applyNumberFormat="1" applyFont="1" applyAlignment="1">
      <alignment horizontal="center" vertical="center"/>
    </xf>
    <xf numFmtId="8" fontId="18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71" fontId="7" fillId="0" borderId="0" xfId="0" applyNumberFormat="1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7" fontId="18" fillId="0" borderId="0" xfId="0" applyNumberFormat="1" applyFont="1" applyBorder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7" fillId="4" borderId="24" xfId="0" applyFont="1" applyFill="1" applyBorder="1" applyAlignment="1" applyProtection="1">
      <alignment vertical="center"/>
    </xf>
    <xf numFmtId="1" fontId="8" fillId="4" borderId="27" xfId="0" applyNumberFormat="1" applyFont="1" applyFill="1" applyBorder="1" applyAlignment="1" applyProtection="1">
      <alignment vertical="center" wrapText="1"/>
    </xf>
    <xf numFmtId="8" fontId="16" fillId="4" borderId="30" xfId="0" applyNumberFormat="1" applyFont="1" applyFill="1" applyBorder="1" applyAlignment="1">
      <alignment horizontal="center" vertical="top"/>
    </xf>
    <xf numFmtId="8" fontId="4" fillId="4" borderId="29" xfId="0" applyNumberFormat="1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8" fontId="16" fillId="4" borderId="12" xfId="1" applyNumberFormat="1" applyFont="1" applyFill="1" applyBorder="1" applyAlignment="1" applyProtection="1">
      <alignment horizontal="center" vertical="center"/>
    </xf>
    <xf numFmtId="164" fontId="20" fillId="4" borderId="1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0" fontId="22" fillId="4" borderId="26" xfId="0" applyNumberFormat="1" applyFont="1" applyFill="1" applyBorder="1" applyAlignment="1" applyProtection="1">
      <alignment horizontal="center" vertical="top" wrapText="1"/>
    </xf>
    <xf numFmtId="0" fontId="24" fillId="0" borderId="0" xfId="0" applyFont="1" applyAlignment="1">
      <alignment horizontal="center" vertical="center"/>
    </xf>
    <xf numFmtId="1" fontId="25" fillId="4" borderId="23" xfId="0" applyNumberFormat="1" applyFont="1" applyFill="1" applyBorder="1" applyAlignment="1" applyProtection="1">
      <alignment horizontal="center" vertical="center" wrapText="1"/>
    </xf>
    <xf numFmtId="172" fontId="16" fillId="3" borderId="13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8" fontId="9" fillId="0" borderId="1" xfId="1" applyNumberFormat="1" applyFont="1" applyFill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center" vertical="center"/>
    </xf>
    <xf numFmtId="0" fontId="27" fillId="4" borderId="12" xfId="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28" xfId="0" applyNumberFormat="1" applyFont="1" applyFill="1" applyBorder="1" applyAlignment="1" applyProtection="1">
      <alignment horizontal="center" vertical="center" wrapText="1"/>
    </xf>
    <xf numFmtId="164" fontId="16" fillId="3" borderId="15" xfId="0" applyNumberFormat="1" applyFont="1" applyFill="1" applyBorder="1" applyAlignment="1">
      <alignment horizontal="center" vertical="center"/>
    </xf>
    <xf numFmtId="164" fontId="16" fillId="3" borderId="10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164" fontId="19" fillId="3" borderId="31" xfId="0" applyNumberFormat="1" applyFont="1" applyFill="1" applyBorder="1" applyAlignment="1">
      <alignment horizontal="center" vertical="center"/>
    </xf>
    <xf numFmtId="164" fontId="19" fillId="3" borderId="11" xfId="0" applyNumberFormat="1" applyFont="1" applyFill="1" applyBorder="1" applyAlignment="1">
      <alignment horizontal="center" vertical="center"/>
    </xf>
    <xf numFmtId="164" fontId="19" fillId="3" borderId="15" xfId="0" applyNumberFormat="1" applyFont="1" applyFill="1" applyBorder="1" applyAlignment="1">
      <alignment horizontal="center" vertical="center"/>
    </xf>
    <xf numFmtId="164" fontId="19" fillId="3" borderId="10" xfId="0" applyNumberFormat="1" applyFont="1" applyFill="1" applyBorder="1" applyAlignment="1">
      <alignment horizontal="center" vertical="center"/>
    </xf>
    <xf numFmtId="164" fontId="19" fillId="3" borderId="7" xfId="0" applyNumberFormat="1" applyFont="1" applyFill="1" applyBorder="1" applyAlignment="1">
      <alignment horizontal="center" vertical="center"/>
    </xf>
    <xf numFmtId="8" fontId="9" fillId="3" borderId="13" xfId="0" applyNumberFormat="1" applyFont="1" applyFill="1" applyBorder="1" applyAlignment="1" applyProtection="1">
      <alignment horizontal="center" vertical="center" wrapText="1"/>
    </xf>
    <xf numFmtId="8" fontId="9" fillId="3" borderId="14" xfId="0" applyNumberFormat="1" applyFont="1" applyFill="1" applyBorder="1" applyAlignment="1" applyProtection="1">
      <alignment horizontal="center" vertical="center" wrapText="1"/>
    </xf>
    <xf numFmtId="8" fontId="9" fillId="3" borderId="22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/>
    <xf numFmtId="0" fontId="23" fillId="4" borderId="0" xfId="0" applyFont="1" applyFill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49" fontId="9" fillId="2" borderId="20" xfId="0" applyNumberFormat="1" applyFont="1" applyFill="1" applyBorder="1" applyAlignment="1" applyProtection="1">
      <alignment horizontal="center" vertical="center"/>
      <protection locked="0"/>
    </xf>
    <xf numFmtId="49" fontId="9" fillId="2" borderId="21" xfId="0" applyNumberFormat="1" applyFont="1" applyFill="1" applyBorder="1" applyAlignment="1" applyProtection="1">
      <alignment horizontal="center" vertical="center"/>
      <protection locked="0"/>
    </xf>
  </cellXfs>
  <cellStyles count="4">
    <cellStyle name="Dezimal 2" xfId="2"/>
    <cellStyle name="Hyperlink" xfId="3" builtinId="8"/>
    <cellStyle name="Standard" xfId="0" builtinId="0"/>
    <cellStyle name="Währung" xfId="1" builtinId="4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  <color rgb="FF33CCFF"/>
      <color rgb="FFFFFFCC"/>
      <color rgb="FFFF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5820833</xdr:colOff>
      <xdr:row>1</xdr:row>
      <xdr:rowOff>527229</xdr:rowOff>
    </xdr:from>
    <xdr:to>
      <xdr:col>9</xdr:col>
      <xdr:colOff>4085167</xdr:colOff>
      <xdr:row>1</xdr:row>
      <xdr:rowOff>3314699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1833" y="908229"/>
          <a:ext cx="17991667" cy="27874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ews.bz-m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  <pageSetUpPr autoPageBreaks="0" fitToPage="1"/>
  </sheetPr>
  <dimension ref="A1:O206"/>
  <sheetViews>
    <sheetView showGridLines="0" showRowColHeaders="0" tabSelected="1" showOutlineSymbols="0" zoomScale="45" zoomScaleNormal="45" zoomScaleSheetLayoutView="50" workbookViewId="0">
      <selection activeCell="P8" sqref="P8"/>
    </sheetView>
  </sheetViews>
  <sheetFormatPr baseColWidth="10" defaultColWidth="11.42578125" defaultRowHeight="19.5"/>
  <cols>
    <col min="1" max="2" width="2.7109375" style="1" customWidth="1"/>
    <col min="3" max="3" width="91" style="7" customWidth="1"/>
    <col min="4" max="8" width="40.7109375" style="3" customWidth="1"/>
    <col min="9" max="9" width="1.7109375" style="4" customWidth="1"/>
    <col min="10" max="10" width="140.7109375" style="5" customWidth="1"/>
    <col min="11" max="11" width="3.140625" style="6" customWidth="1"/>
    <col min="12" max="12" width="11.42578125" style="1"/>
    <col min="13" max="13" width="12.7109375" style="1" bestFit="1" customWidth="1"/>
    <col min="14" max="14" width="11.42578125" style="1"/>
    <col min="15" max="16" width="29.7109375" style="1" bestFit="1" customWidth="1"/>
    <col min="17" max="16384" width="11.42578125" style="1"/>
  </cols>
  <sheetData>
    <row r="1" spans="2:13" ht="30" customHeight="1"/>
    <row r="2" spans="2:13" ht="264.75" customHeight="1"/>
    <row r="3" spans="2:13" ht="85.5" customHeight="1">
      <c r="B3" s="44"/>
      <c r="C3" s="85" t="s">
        <v>21</v>
      </c>
      <c r="D3" s="85"/>
      <c r="E3" s="85"/>
      <c r="F3" s="85"/>
      <c r="G3" s="85"/>
      <c r="H3" s="85"/>
      <c r="I3" s="85"/>
      <c r="J3" s="85"/>
    </row>
    <row r="4" spans="2:13" s="2" customFormat="1" ht="51" customHeight="1" thickBot="1">
      <c r="B4" s="86" t="s">
        <v>19</v>
      </c>
      <c r="C4" s="86"/>
      <c r="D4" s="86"/>
      <c r="E4" s="86"/>
      <c r="F4" s="86"/>
      <c r="G4" s="86"/>
      <c r="H4" s="86"/>
      <c r="I4" s="86"/>
      <c r="J4" s="86"/>
      <c r="K4" s="8"/>
    </row>
    <row r="5" spans="2:13" ht="15" customHeight="1">
      <c r="I5" s="15"/>
    </row>
    <row r="6" spans="2:13" ht="48" customHeight="1">
      <c r="B6" s="87" t="s">
        <v>20</v>
      </c>
      <c r="C6" s="87"/>
      <c r="D6" s="87"/>
      <c r="E6" s="87"/>
      <c r="F6" s="87"/>
      <c r="G6" s="87"/>
      <c r="H6" s="87"/>
      <c r="I6" s="87"/>
      <c r="J6" s="87"/>
    </row>
    <row r="7" spans="2:13" ht="15" customHeight="1" thickBot="1">
      <c r="I7" s="15"/>
    </row>
    <row r="8" spans="2:13" ht="63.75" customHeight="1" thickTop="1" thickBot="1">
      <c r="D8" s="14">
        <v>3</v>
      </c>
      <c r="E8" s="83" t="s">
        <v>12</v>
      </c>
      <c r="F8" s="84"/>
      <c r="G8" s="14">
        <v>1</v>
      </c>
      <c r="H8" s="55" t="s">
        <v>13</v>
      </c>
      <c r="I8" s="15"/>
      <c r="J8" s="57">
        <f>+D8/G8</f>
        <v>3</v>
      </c>
    </row>
    <row r="9" spans="2:13" ht="80.099999999999994" customHeight="1" thickTop="1" thickBot="1">
      <c r="C9" s="42" t="s">
        <v>2</v>
      </c>
      <c r="D9" s="89" t="s">
        <v>0</v>
      </c>
      <c r="E9" s="90"/>
      <c r="F9" s="90"/>
      <c r="G9" s="90"/>
      <c r="H9" s="91"/>
      <c r="I9" s="15"/>
      <c r="J9" s="81" t="s">
        <v>11</v>
      </c>
      <c r="M9" s="16"/>
    </row>
    <row r="10" spans="2:13" ht="80.099999999999994" customHeight="1" thickTop="1" thickBot="1">
      <c r="C10" s="49" t="s">
        <v>14</v>
      </c>
      <c r="D10" s="88">
        <f>IF(D9="Ja",15,20)</f>
        <v>15</v>
      </c>
      <c r="E10" s="88"/>
      <c r="F10" s="88"/>
      <c r="G10" s="88"/>
      <c r="H10" s="88"/>
      <c r="I10" s="15"/>
      <c r="J10" s="82"/>
    </row>
    <row r="11" spans="2:13" s="18" customFormat="1" ht="15" customHeight="1" thickBot="1">
      <c r="C11" s="19"/>
      <c r="D11" s="20"/>
      <c r="E11" s="20"/>
      <c r="F11" s="20"/>
      <c r="G11" s="20"/>
      <c r="H11" s="20"/>
      <c r="I11" s="21"/>
      <c r="J11" s="43">
        <f>+F16/F15</f>
        <v>1.7098333333333333</v>
      </c>
      <c r="K11" s="23"/>
    </row>
    <row r="12" spans="2:13" ht="80.099999999999994" customHeight="1" thickBot="1">
      <c r="C12" s="49" t="s">
        <v>15</v>
      </c>
      <c r="D12" s="68">
        <f>+D10*D8*2</f>
        <v>90</v>
      </c>
      <c r="E12" s="69"/>
      <c r="F12" s="69"/>
      <c r="G12" s="69"/>
      <c r="H12" s="70"/>
      <c r="I12" s="17"/>
      <c r="J12" s="61" t="s">
        <v>23</v>
      </c>
    </row>
    <row r="13" spans="2:13" s="18" customFormat="1" ht="15" customHeight="1" thickBot="1">
      <c r="C13" s="19"/>
      <c r="D13" s="20"/>
      <c r="E13" s="20"/>
      <c r="F13" s="20"/>
      <c r="G13" s="20"/>
      <c r="H13" s="20"/>
      <c r="I13" s="21"/>
      <c r="J13" s="22"/>
      <c r="K13" s="23"/>
    </row>
    <row r="14" spans="2:13" s="11" customFormat="1" ht="80.099999999999994" customHeight="1" thickBot="1">
      <c r="C14" s="42" t="s">
        <v>16</v>
      </c>
      <c r="D14" s="71" t="s">
        <v>1</v>
      </c>
      <c r="E14" s="72"/>
      <c r="F14" s="73" t="s">
        <v>3</v>
      </c>
      <c r="G14" s="74"/>
      <c r="H14" s="75"/>
      <c r="I14" s="12"/>
      <c r="J14" s="76" t="s">
        <v>10</v>
      </c>
      <c r="K14" s="13"/>
    </row>
    <row r="15" spans="2:13" s="18" customFormat="1" ht="60" customHeight="1">
      <c r="C15" s="79" t="s">
        <v>4</v>
      </c>
      <c r="D15" s="24">
        <v>1100</v>
      </c>
      <c r="E15" s="25">
        <v>770</v>
      </c>
      <c r="F15" s="26">
        <v>240</v>
      </c>
      <c r="G15" s="27">
        <v>120</v>
      </c>
      <c r="H15" s="28">
        <v>60</v>
      </c>
      <c r="I15" s="21"/>
      <c r="J15" s="77"/>
      <c r="K15" s="23"/>
    </row>
    <row r="16" spans="2:13" s="18" customFormat="1" ht="63" customHeight="1" thickBot="1">
      <c r="C16" s="80"/>
      <c r="D16" s="29">
        <v>1708.54</v>
      </c>
      <c r="E16" s="30">
        <v>1195.97</v>
      </c>
      <c r="F16" s="30">
        <v>410.36</v>
      </c>
      <c r="G16" s="31">
        <v>205.18</v>
      </c>
      <c r="H16" s="29">
        <v>102.59</v>
      </c>
      <c r="I16" s="21"/>
      <c r="J16" s="78"/>
      <c r="K16" s="23"/>
    </row>
    <row r="17" spans="1:15" s="18" customFormat="1" ht="9" customHeight="1" thickBot="1">
      <c r="C17" s="19"/>
      <c r="D17" s="20"/>
      <c r="E17" s="20"/>
      <c r="F17" s="20"/>
      <c r="G17" s="20"/>
      <c r="H17" s="20"/>
      <c r="I17" s="21"/>
      <c r="J17" s="32"/>
      <c r="K17" s="23"/>
    </row>
    <row r="18" spans="1:15" ht="80.099999999999994" customHeight="1" thickBot="1">
      <c r="C18" s="53" t="s">
        <v>5</v>
      </c>
      <c r="D18" s="33">
        <f>ROUNDDOWN(mags_Gesamtvolumen/D15,0)</f>
        <v>0</v>
      </c>
      <c r="E18" s="34">
        <f>ROUNDDOWN((mags_Gesamtvolumen-SUMPRODUCT($D15:D15,$D18:D18))/E15,0)</f>
        <v>0</v>
      </c>
      <c r="F18" s="34">
        <f>ROUNDDOWN((mags_Gesamtvolumen-SUMPRODUCT($D15:E15,$D18:E18))/F15,0)</f>
        <v>0</v>
      </c>
      <c r="G18" s="34">
        <f>ROUNDDOWN((mags_Gesamtvolumen-SUMPRODUCT($D15:F15,$D18:F18))/G15,0)</f>
        <v>0</v>
      </c>
      <c r="H18" s="34">
        <f>ROUNDUP((mags_Gesamtvolumen-SUMPRODUCT($D15:G15,$D18:G18))/H15,0)</f>
        <v>2</v>
      </c>
      <c r="I18" s="15"/>
      <c r="J18" s="51">
        <f>(D18*D15)+(E18*E15)+(F18*F15)+(G18*G15)+(H18*H15)</f>
        <v>120</v>
      </c>
    </row>
    <row r="19" spans="1:15" s="18" customFormat="1" ht="9" customHeight="1" thickBot="1">
      <c r="C19" s="19"/>
      <c r="D19" s="20"/>
      <c r="E19" s="20"/>
      <c r="F19" s="20"/>
      <c r="G19" s="20"/>
      <c r="H19" s="20"/>
      <c r="I19" s="21"/>
      <c r="J19" s="35"/>
      <c r="K19" s="23"/>
    </row>
    <row r="20" spans="1:15" s="18" customFormat="1" ht="99.95" customHeight="1" thickTop="1">
      <c r="C20" s="66" t="s">
        <v>17</v>
      </c>
      <c r="D20" s="66"/>
      <c r="E20" s="66"/>
      <c r="F20" s="66"/>
      <c r="G20" s="67"/>
      <c r="H20" s="56" t="s">
        <v>22</v>
      </c>
      <c r="I20" s="45"/>
      <c r="J20" s="63" t="s">
        <v>18</v>
      </c>
      <c r="K20" s="23"/>
    </row>
    <row r="21" spans="1:15" ht="99.95" customHeight="1" thickBot="1">
      <c r="B21"/>
      <c r="C21" s="66"/>
      <c r="D21" s="66"/>
      <c r="E21" s="66"/>
      <c r="F21" s="66"/>
      <c r="G21" s="67"/>
      <c r="H21" s="54">
        <f>+J18-mags_Gesamtvolumen</f>
        <v>30</v>
      </c>
      <c r="I21" s="46"/>
      <c r="J21" s="64"/>
      <c r="K21"/>
    </row>
    <row r="22" spans="1:15" s="18" customFormat="1" ht="9" customHeight="1" thickTop="1">
      <c r="C22" s="19"/>
      <c r="D22" s="20"/>
      <c r="E22" s="20"/>
      <c r="F22" s="20"/>
      <c r="G22" s="20"/>
      <c r="H22" s="20"/>
      <c r="I22" s="21"/>
      <c r="J22" s="48"/>
      <c r="K22" s="23"/>
    </row>
    <row r="23" spans="1:15" ht="80.099999999999994" customHeight="1" thickBot="1">
      <c r="C23" s="53" t="s">
        <v>6</v>
      </c>
      <c r="D23" s="36">
        <f>+D18*D16</f>
        <v>0</v>
      </c>
      <c r="E23" s="36">
        <f>+E18*E16</f>
        <v>0</v>
      </c>
      <c r="F23" s="36">
        <f>+F18*F16</f>
        <v>0</v>
      </c>
      <c r="G23" s="36">
        <f>+G18*G16</f>
        <v>0</v>
      </c>
      <c r="H23" s="36">
        <f>+H18*H16</f>
        <v>205.18</v>
      </c>
      <c r="I23" s="15"/>
      <c r="J23" s="47">
        <f>SUM(D23:H23)-(J11*H21)</f>
        <v>153.88499999999999</v>
      </c>
    </row>
    <row r="24" spans="1:15" s="18" customFormat="1" ht="9" customHeight="1" thickTop="1">
      <c r="C24" s="52"/>
      <c r="D24" s="20"/>
      <c r="E24" s="20"/>
      <c r="F24" s="20"/>
      <c r="G24" s="20"/>
      <c r="H24" s="20"/>
      <c r="I24" s="21"/>
      <c r="J24" s="37"/>
      <c r="K24" s="23"/>
    </row>
    <row r="25" spans="1:15" ht="80.099999999999994" customHeight="1">
      <c r="A25" s="9"/>
      <c r="B25" s="9"/>
      <c r="C25" s="58" t="s">
        <v>7</v>
      </c>
      <c r="D25" s="59">
        <v>56.41</v>
      </c>
      <c r="E25" s="65" t="s">
        <v>8</v>
      </c>
      <c r="F25" s="65"/>
      <c r="G25" s="65"/>
      <c r="H25" s="65"/>
      <c r="I25" s="21"/>
      <c r="J25" s="60">
        <f>+G8*D25</f>
        <v>56.41</v>
      </c>
      <c r="K25" s="10"/>
      <c r="L25" s="9"/>
      <c r="M25" s="9"/>
      <c r="N25" s="9"/>
      <c r="O25" s="9"/>
    </row>
    <row r="26" spans="1:15" ht="14.25" customHeight="1" thickBot="1">
      <c r="I26" s="15"/>
      <c r="J26" s="38"/>
    </row>
    <row r="27" spans="1:15" s="18" customFormat="1" ht="80.099999999999994" customHeight="1" thickBot="1">
      <c r="C27" s="62" t="s">
        <v>9</v>
      </c>
      <c r="D27" s="62"/>
      <c r="E27" s="62"/>
      <c r="F27" s="62"/>
      <c r="G27" s="62"/>
      <c r="H27" s="62"/>
      <c r="I27" s="21"/>
      <c r="J27" s="50">
        <f>+J23+J25</f>
        <v>210.29499999999999</v>
      </c>
      <c r="K27" s="23"/>
    </row>
    <row r="28" spans="1:15" ht="22.5" customHeight="1">
      <c r="I28" s="15"/>
      <c r="J28" s="39"/>
    </row>
    <row r="29" spans="1:15" ht="80.099999999999994" customHeight="1">
      <c r="D29" s="40"/>
    </row>
    <row r="30" spans="1:15" ht="80.099999999999994" customHeight="1">
      <c r="D30" s="41"/>
    </row>
    <row r="31" spans="1:15" ht="80.099999999999994" customHeight="1"/>
    <row r="32" spans="1:15" ht="80.099999999999994" customHeight="1"/>
    <row r="33" ht="80.099999999999994" customHeight="1"/>
    <row r="34" ht="80.099999999999994" customHeight="1"/>
    <row r="35" ht="80.099999999999994" customHeight="1"/>
    <row r="36" ht="80.099999999999994" customHeight="1"/>
    <row r="37" ht="80.099999999999994" customHeight="1"/>
    <row r="38" ht="80.099999999999994" customHeight="1"/>
    <row r="39" ht="80.099999999999994" customHeight="1"/>
    <row r="40" ht="80.099999999999994" customHeight="1"/>
    <row r="41" ht="80.099999999999994" customHeight="1"/>
    <row r="42" ht="80.099999999999994" customHeight="1"/>
    <row r="43" ht="80.099999999999994" customHeight="1"/>
    <row r="44" ht="80.099999999999994" customHeight="1"/>
    <row r="45" ht="80.099999999999994" customHeight="1"/>
    <row r="46" ht="80.099999999999994" customHeight="1"/>
    <row r="47" ht="80.099999999999994" customHeight="1"/>
    <row r="48" ht="80.099999999999994" customHeight="1"/>
    <row r="49" ht="80.099999999999994" customHeight="1"/>
    <row r="50" ht="80.099999999999994" customHeight="1"/>
    <row r="51" ht="80.099999999999994" customHeight="1"/>
    <row r="52" ht="80.099999999999994" customHeight="1"/>
    <row r="53" ht="80.099999999999994" customHeight="1"/>
    <row r="54" ht="80.099999999999994" customHeight="1"/>
    <row r="55" ht="80.099999999999994" customHeight="1"/>
    <row r="56" ht="80.099999999999994" customHeight="1"/>
    <row r="57" ht="80.099999999999994" customHeight="1"/>
    <row r="58" ht="80.099999999999994" customHeight="1"/>
    <row r="59" ht="80.099999999999994" customHeight="1"/>
    <row r="60" ht="80.099999999999994" customHeight="1"/>
    <row r="61" ht="80.099999999999994" customHeight="1"/>
    <row r="62" ht="80.099999999999994" customHeight="1"/>
    <row r="63" ht="80.099999999999994" customHeight="1"/>
    <row r="64" ht="80.099999999999994" customHeight="1"/>
    <row r="65" ht="80.099999999999994" customHeight="1"/>
    <row r="66" ht="80.099999999999994" customHeight="1"/>
    <row r="67" ht="80.099999999999994" customHeight="1"/>
    <row r="68" ht="80.099999999999994" customHeight="1"/>
    <row r="69" ht="80.099999999999994" customHeight="1"/>
    <row r="70" ht="80.099999999999994" customHeight="1"/>
    <row r="71" ht="80.099999999999994" customHeight="1"/>
    <row r="72" ht="80.099999999999994" customHeight="1"/>
    <row r="73" ht="80.099999999999994" customHeight="1"/>
    <row r="74" ht="80.099999999999994" customHeight="1"/>
    <row r="75" ht="80.099999999999994" customHeight="1"/>
    <row r="76" ht="80.099999999999994" customHeight="1"/>
    <row r="77" ht="80.099999999999994" customHeight="1"/>
    <row r="78" ht="80.099999999999994" customHeight="1"/>
    <row r="79" ht="80.099999999999994" customHeight="1"/>
    <row r="80" ht="80.099999999999994" customHeight="1"/>
    <row r="81" ht="80.099999999999994" customHeight="1"/>
    <row r="82" ht="80.099999999999994" customHeight="1"/>
    <row r="83" ht="80.099999999999994" customHeight="1"/>
    <row r="84" ht="80.099999999999994" customHeight="1"/>
    <row r="85" ht="80.099999999999994" customHeight="1"/>
    <row r="86" ht="80.099999999999994" customHeight="1"/>
    <row r="87" ht="80.099999999999994" customHeight="1"/>
    <row r="88" ht="80.099999999999994" customHeight="1"/>
    <row r="89" ht="80.099999999999994" customHeight="1"/>
    <row r="90" ht="80.099999999999994" customHeight="1"/>
    <row r="91" ht="80.099999999999994" customHeight="1"/>
    <row r="92" ht="80.099999999999994" customHeight="1"/>
    <row r="93" ht="80.099999999999994" customHeight="1"/>
    <row r="94" ht="80.099999999999994" customHeight="1"/>
    <row r="95" ht="80.099999999999994" customHeight="1"/>
    <row r="96" ht="80.099999999999994" customHeight="1"/>
    <row r="97" ht="80.099999999999994" customHeight="1"/>
    <row r="98" ht="80.099999999999994" customHeight="1"/>
    <row r="99" ht="80.099999999999994" customHeight="1"/>
    <row r="100" ht="80.099999999999994" customHeight="1"/>
    <row r="101" ht="80.099999999999994" customHeight="1"/>
    <row r="102" ht="80.099999999999994" customHeight="1"/>
    <row r="103" ht="80.099999999999994" customHeight="1"/>
    <row r="104" ht="80.099999999999994" customHeight="1"/>
    <row r="105" ht="80.099999999999994" customHeight="1"/>
    <row r="106" ht="80.099999999999994" customHeight="1"/>
    <row r="107" ht="80.099999999999994" customHeight="1"/>
    <row r="108" ht="80.099999999999994" customHeight="1"/>
    <row r="109" ht="80.099999999999994" customHeight="1"/>
    <row r="110" ht="80.099999999999994" customHeight="1"/>
    <row r="111" ht="80.099999999999994" customHeight="1"/>
    <row r="112" ht="80.099999999999994" customHeight="1"/>
    <row r="113" ht="80.099999999999994" customHeight="1"/>
    <row r="114" ht="80.099999999999994" customHeight="1"/>
    <row r="115" ht="80.099999999999994" customHeight="1"/>
    <row r="116" ht="80.099999999999994" customHeight="1"/>
    <row r="117" ht="80.099999999999994" customHeight="1"/>
    <row r="118" ht="80.099999999999994" customHeight="1"/>
    <row r="119" ht="80.099999999999994" customHeight="1"/>
    <row r="120" ht="80.099999999999994" customHeight="1"/>
    <row r="121" ht="80.099999999999994" customHeight="1"/>
    <row r="122" ht="80.099999999999994" customHeight="1"/>
    <row r="123" ht="80.099999999999994" customHeight="1"/>
    <row r="124" ht="80.099999999999994" customHeight="1"/>
    <row r="125" ht="80.099999999999994" customHeight="1"/>
    <row r="126" ht="80.099999999999994" customHeight="1"/>
    <row r="127" ht="80.099999999999994" customHeight="1"/>
    <row r="128" ht="80.099999999999994" customHeight="1"/>
    <row r="129" ht="80.099999999999994" customHeight="1"/>
    <row r="130" ht="80.099999999999994" customHeight="1"/>
    <row r="131" ht="80.099999999999994" customHeight="1"/>
    <row r="132" ht="80.099999999999994" customHeight="1"/>
    <row r="133" ht="80.099999999999994" customHeight="1"/>
    <row r="134" ht="80.099999999999994" customHeight="1"/>
    <row r="135" ht="80.099999999999994" customHeight="1"/>
    <row r="136" ht="80.099999999999994" customHeight="1"/>
    <row r="137" ht="80.099999999999994" customHeight="1"/>
    <row r="138" ht="80.099999999999994" customHeight="1"/>
    <row r="139" ht="80.099999999999994" customHeight="1"/>
    <row r="140" ht="80.099999999999994" customHeight="1"/>
    <row r="141" ht="80.099999999999994" customHeight="1"/>
    <row r="142" ht="80.099999999999994" customHeight="1"/>
    <row r="143" ht="80.099999999999994" customHeight="1"/>
    <row r="144" ht="80.099999999999994" customHeight="1"/>
    <row r="145" ht="80.099999999999994" customHeight="1"/>
    <row r="146" ht="80.099999999999994" customHeight="1"/>
    <row r="147" ht="80.099999999999994" customHeight="1"/>
    <row r="148" ht="80.099999999999994" customHeight="1"/>
    <row r="149" ht="80.099999999999994" customHeight="1"/>
    <row r="150" ht="80.099999999999994" customHeight="1"/>
    <row r="151" ht="80.099999999999994" customHeight="1"/>
    <row r="152" ht="80.099999999999994" customHeight="1"/>
    <row r="153" ht="80.099999999999994" customHeight="1"/>
    <row r="154" ht="80.099999999999994" customHeight="1"/>
    <row r="155" ht="80.099999999999994" customHeight="1"/>
    <row r="156" ht="80.099999999999994" customHeight="1"/>
    <row r="157" ht="80.099999999999994" customHeight="1"/>
    <row r="158" ht="80.099999999999994" customHeight="1"/>
    <row r="159" ht="80.099999999999994" customHeight="1"/>
    <row r="160" ht="80.099999999999994" customHeight="1"/>
    <row r="161" ht="80.099999999999994" customHeight="1"/>
    <row r="162" ht="80.099999999999994" customHeight="1"/>
    <row r="163" ht="80.099999999999994" customHeight="1"/>
    <row r="164" ht="80.099999999999994" customHeight="1"/>
    <row r="165" ht="80.099999999999994" customHeight="1"/>
    <row r="166" ht="80.099999999999994" customHeight="1"/>
    <row r="167" ht="80.099999999999994" customHeight="1"/>
    <row r="168" ht="80.099999999999994" customHeight="1"/>
    <row r="169" ht="80.099999999999994" customHeight="1"/>
    <row r="170" ht="80.099999999999994" customHeight="1"/>
    <row r="171" ht="80.099999999999994" customHeight="1"/>
    <row r="172" ht="80.099999999999994" customHeight="1"/>
    <row r="173" ht="80.099999999999994" customHeight="1"/>
    <row r="174" ht="80.099999999999994" customHeight="1"/>
    <row r="175" ht="80.099999999999994" customHeight="1"/>
    <row r="176" ht="80.099999999999994" customHeight="1"/>
    <row r="177" ht="80.099999999999994" customHeight="1"/>
    <row r="178" ht="80.099999999999994" customHeight="1"/>
    <row r="179" ht="80.099999999999994" customHeight="1"/>
    <row r="180" ht="80.099999999999994" customHeight="1"/>
    <row r="181" ht="80.099999999999994" customHeight="1"/>
    <row r="182" ht="80.099999999999994" customHeight="1"/>
    <row r="183" ht="80.099999999999994" customHeight="1"/>
    <row r="184" ht="80.099999999999994" customHeight="1"/>
    <row r="185" ht="80.099999999999994" customHeight="1"/>
    <row r="186" ht="80.099999999999994" customHeight="1"/>
    <row r="187" ht="80.099999999999994" customHeight="1"/>
    <row r="188" ht="80.099999999999994" customHeight="1"/>
    <row r="189" ht="80.099999999999994" customHeight="1"/>
    <row r="190" ht="80.099999999999994" customHeight="1"/>
    <row r="191" ht="80.099999999999994" customHeight="1"/>
    <row r="192" ht="80.099999999999994" customHeight="1"/>
    <row r="193" ht="80.099999999999994" customHeight="1"/>
    <row r="194" ht="80.099999999999994" customHeight="1"/>
    <row r="195" ht="80.099999999999994" customHeight="1"/>
    <row r="196" ht="80.099999999999994" customHeight="1"/>
    <row r="197" ht="80.099999999999994" customHeight="1"/>
    <row r="198" ht="80.099999999999994" customHeight="1"/>
    <row r="199" ht="80.099999999999994" customHeight="1"/>
    <row r="200" ht="80.099999999999994" customHeight="1"/>
    <row r="201" ht="80.099999999999994" customHeight="1"/>
    <row r="202" ht="80.099999999999994" customHeight="1"/>
    <row r="203" ht="80.099999999999994" customHeight="1"/>
    <row r="204" ht="80.099999999999994" customHeight="1"/>
    <row r="205" ht="80.099999999999994" customHeight="1"/>
    <row r="206" ht="80.099999999999994" customHeight="1"/>
  </sheetData>
  <sheetProtection password="A95F" sheet="1" objects="1" scenarios="1"/>
  <mergeCells count="16">
    <mergeCell ref="J9:J10"/>
    <mergeCell ref="E8:F8"/>
    <mergeCell ref="C3:J3"/>
    <mergeCell ref="B4:J4"/>
    <mergeCell ref="B6:J6"/>
    <mergeCell ref="D10:H10"/>
    <mergeCell ref="D9:H9"/>
    <mergeCell ref="C27:H27"/>
    <mergeCell ref="J20:J21"/>
    <mergeCell ref="E25:H25"/>
    <mergeCell ref="C20:G21"/>
    <mergeCell ref="D12:H12"/>
    <mergeCell ref="D14:E14"/>
    <mergeCell ref="F14:H14"/>
    <mergeCell ref="J14:J16"/>
    <mergeCell ref="C15:C16"/>
  </mergeCells>
  <conditionalFormatting sqref="D18:H18 D23:H23">
    <cfRule type="cellIs" dxfId="0" priority="4" operator="equal">
      <formula>0</formula>
    </cfRule>
  </conditionalFormatting>
  <hyperlinks>
    <hyperlink ref="J12" r:id="rId1" display="https://news.bz-mg.de/"/>
  </hyperlinks>
  <pageMargins left="0.14000000000000001" right="0.24" top="0.78740157480314965" bottom="0.78740157480314965" header="0.31496062992125984" footer="0.31496062992125984"/>
  <pageSetup paperSize="9" scale="2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Kalkulation 2017 Großbehälter</vt:lpstr>
      <vt:lpstr>'Kalkulation 2017 Großbehälter'!Druckbereich</vt:lpstr>
      <vt:lpstr>'Kalkulation 2017 Großbehälter'!mags_Gesamtvolumen</vt:lpstr>
      <vt:lpstr>'Kalkulation 2017 Großbehälter'!magsgesamtvol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Mülders</dc:creator>
  <cp:lastModifiedBy>Wilms</cp:lastModifiedBy>
  <cp:lastPrinted>2019-07-21T12:46:42Z</cp:lastPrinted>
  <dcterms:created xsi:type="dcterms:W3CDTF">2019-06-28T00:11:03Z</dcterms:created>
  <dcterms:modified xsi:type="dcterms:W3CDTF">2019-07-21T17:06:12Z</dcterms:modified>
</cp:coreProperties>
</file>